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5A" sheetId="1" r:id="rId1"/>
    <sheet name="5B" sheetId="2" r:id="rId2"/>
    <sheet name="5C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malinowska</author>
  </authors>
  <commentList>
    <comment ref="D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proszę wstawić nazwę województwa</t>
        </r>
      </text>
    </comment>
    <comment ref="E4" authorId="0">
      <text>
        <r>
          <rPr>
            <b/>
            <sz val="8"/>
            <rFont val="Tahoma"/>
            <family val="0"/>
          </rPr>
          <t>wpisać datę sporządzenia</t>
        </r>
      </text>
    </comment>
    <comment ref="E7" authorId="0">
      <text>
        <r>
          <rPr>
            <b/>
            <sz val="8"/>
            <rFont val="Tahoma"/>
            <family val="2"/>
          </rPr>
          <t>wstawiamy ostatni obowiązujący kurs sprawozdawczy</t>
        </r>
      </text>
    </comment>
    <comment ref="B16" authorId="0">
      <text>
        <r>
          <rPr>
            <b/>
            <sz val="8"/>
            <rFont val="Tahoma"/>
            <family val="0"/>
          </rPr>
          <t>wpisujemy z podziałem na docelowy montaż finasowy, środki przekazane, wydatkowane przez beneficjentów i poświadczone (typ I)</t>
        </r>
      </text>
    </comment>
    <comment ref="B21" authorId="0">
      <text>
        <r>
          <rPr>
            <b/>
            <sz val="8"/>
            <rFont val="Tahoma"/>
            <family val="0"/>
          </rPr>
          <t>wpisujemy z podziałem na docelowy montaż finasowy, środki przekazane, wydatkowane przez beneficjentów i poświadczone (typ II)</t>
        </r>
      </text>
    </comment>
    <comment ref="B31" authorId="0">
      <text>
        <r>
          <rPr>
            <b/>
            <sz val="8"/>
            <rFont val="Tahoma"/>
            <family val="0"/>
          </rPr>
          <t>wpisujemy z podziałem na docelowy montaż finasowy, środki przekazane, zrealizowane i poświadczone (typ I)</t>
        </r>
      </text>
    </comment>
    <comment ref="B46" authorId="0">
      <text>
        <r>
          <rPr>
            <b/>
            <sz val="8"/>
            <rFont val="Tahoma"/>
            <family val="0"/>
          </rPr>
          <t>wpisujemy z podziałem na docelowy montaż finasowy, środki przekazane, zrealizowane i poświadczone (typ I)</t>
        </r>
      </text>
    </comment>
    <comment ref="B36" authorId="0">
      <text>
        <r>
          <rPr>
            <b/>
            <sz val="8"/>
            <rFont val="Tahoma"/>
            <family val="0"/>
          </rPr>
          <t>wpisujemy z podziałem na docelowy montaż finasowy, środki przekazane, zrealizowane i poświadczone (typ II)</t>
        </r>
      </text>
    </comment>
    <comment ref="B51" authorId="0">
      <text>
        <r>
          <rPr>
            <b/>
            <sz val="8"/>
            <rFont val="Tahoma"/>
            <family val="0"/>
          </rPr>
          <t>wpisujemy z podziałem na docelowy montaż finasowy, środki przekazane, zrealizowane i poświadczone (typ II)</t>
        </r>
      </text>
    </comment>
    <comment ref="C56" authorId="0">
      <text>
        <r>
          <rPr>
            <b/>
            <sz val="8"/>
            <rFont val="Tahoma"/>
            <family val="0"/>
          </rPr>
          <t>Montaż na działaniu 2.2 nie może przekroczyć 69,03%.
Jeżeli przekracza 69,03% wyświetla się na czerwono, wówczas należy dokonać korekty na roku szkolnym 2006/2007</t>
        </r>
      </text>
    </comment>
    <comment ref="E56" authorId="0">
      <text>
        <r>
          <rPr>
            <b/>
            <sz val="8"/>
            <rFont val="Tahoma"/>
            <family val="0"/>
          </rPr>
          <t>Montaż na działaniu 2.2 nie może przekroczyć 69,03%.
Jeżeli przekracza 69,03% wyświetla się na czerwono, wówczas należy dokonać korekty na roku szkolnym 2006/2007</t>
        </r>
      </text>
    </comment>
  </commentList>
</comments>
</file>

<file path=xl/comments2.xml><?xml version="1.0" encoding="utf-8"?>
<comments xmlns="http://schemas.openxmlformats.org/spreadsheetml/2006/main">
  <authors>
    <author>malinowska</author>
  </authors>
  <commentList>
    <comment ref="B13" authorId="0">
      <text>
        <r>
          <rPr>
            <b/>
            <sz val="8"/>
            <rFont val="Tahoma"/>
            <family val="0"/>
          </rPr>
          <t>Proszę nie wypełniać
- Kwoty w tej kolumnie są pobierane z Tabeli 5A</t>
        </r>
      </text>
    </comment>
    <comment ref="B25" authorId="0">
      <text>
        <r>
          <rPr>
            <b/>
            <sz val="8"/>
            <rFont val="Tahoma"/>
            <family val="0"/>
          </rPr>
          <t>Proszę nie wypełniać
- Kwoty w tej kolumnie są pobierane z Tabeli 5A</t>
        </r>
      </text>
    </comment>
    <comment ref="C13" authorId="0">
      <text>
        <r>
          <rPr>
            <b/>
            <sz val="8"/>
            <rFont val="Tahoma"/>
            <family val="0"/>
          </rPr>
          <t>Wpisujemy środki przekazane do beneficjentów w poszczególnych miesiącach od IX do XII 2005 roku</t>
        </r>
      </text>
    </comment>
    <comment ref="C25" authorId="0">
      <text>
        <r>
          <rPr>
            <b/>
            <sz val="8"/>
            <rFont val="Tahoma"/>
            <family val="0"/>
          </rPr>
          <t>Wpisujemy środki przekazane do beneficjentów w poszczególnych miesiącach od IX do XII 2005 roku</t>
        </r>
      </text>
    </comment>
    <comment ref="H12" authorId="0">
      <text>
        <r>
          <rPr>
            <b/>
            <sz val="8"/>
            <rFont val="Tahoma"/>
            <family val="0"/>
          </rPr>
          <t>W tym wierszu, w kolejnych miesiącach należy wpisać procentowo w jakim tempie będą przekazywane środki  np. styczeń -0%, luty 0%, marzec 30%, kwiecień 30%, maj 20%, czerwiec 20%.  Kwoty przekazane z poszczególnych źródeł w kolejnych miesiącach będą wyliczane automatycznie. Suma procentów (miesiące I - VI 2006 roku) musi równać się 100%.</t>
        </r>
      </text>
    </comment>
    <comment ref="H24" authorId="0">
      <text>
        <r>
          <rPr>
            <b/>
            <sz val="8"/>
            <rFont val="Tahoma"/>
            <family val="0"/>
          </rPr>
          <t>W tym wierszu, w kolejnych miesiącach należy wpisać procentowo w jakim tempie będą przekazywane środki  np. styczeń -0%, luty 0%, marzec 30%, kwiecień 30%, maj 20%, czerwiec 20%.  Kwoty przekazane z poszczególnych źródeł w kolejnych miesiącach będą wyliczane automatycznie. Suma procentów (miesiące I - VI 2006 roku) musi równać się 100%.</t>
        </r>
      </text>
    </comment>
  </commentList>
</comments>
</file>

<file path=xl/comments3.xml><?xml version="1.0" encoding="utf-8"?>
<comments xmlns="http://schemas.openxmlformats.org/spreadsheetml/2006/main">
  <authors>
    <author>malinowska</author>
  </authors>
  <commentList>
    <comment ref="B14" authorId="0">
      <text>
        <r>
          <rPr>
            <b/>
            <sz val="8"/>
            <rFont val="Tahoma"/>
            <family val="0"/>
          </rPr>
          <t>Proszę nie wypełniać
- Kwoty w tej kolumnie są pobierane z Tabeli 5A</t>
        </r>
      </text>
    </comment>
    <comment ref="B27" authorId="0">
      <text>
        <r>
          <rPr>
            <b/>
            <sz val="8"/>
            <rFont val="Tahoma"/>
            <family val="0"/>
          </rPr>
          <t>Proszę nie wypełniać
- Kwoty w tej kolumnie są pobierane z Tabeli 5A</t>
        </r>
      </text>
    </comment>
    <comment ref="C12" authorId="0">
      <text>
        <r>
          <rPr>
            <b/>
            <sz val="8"/>
            <rFont val="Tahoma"/>
            <family val="0"/>
          </rPr>
          <t>W tym wierszu, w kolejnych miesiącach należy wpisać procentowo w jakim tempie będą przekazywane środki  np. wrzesień - 10%, październik 20%, listopad 30%, grudzień 40%.  Kwoty przekazane z poszczególnych źródeł w kolejnych miesiącach będą wyliczane automatycznie. Suma procentów (miesiące IX - XII 2006 roku) musi równać się 100%.</t>
        </r>
      </text>
    </comment>
    <comment ref="C25" authorId="0">
      <text>
        <r>
          <rPr>
            <b/>
            <sz val="8"/>
            <rFont val="Tahoma"/>
            <family val="0"/>
          </rPr>
          <t>W tym wierszu, w kolejnych miesiącach należy wpisać procentowo w jakim tempie będą przekazywane środki  np. wrzesień - 10%, październik 20%, listopad 30%, grudzień 40%.  Kwoty przekazane z poszczególnych źródeł w kolejnych miesiącach będą wyliczane automatycznie. Suma procentów (miesiące IX - XII 2006 roku) musi równać się 100%.</t>
        </r>
      </text>
    </comment>
    <comment ref="G13" authorId="0">
      <text>
        <r>
          <rPr>
            <b/>
            <sz val="8"/>
            <rFont val="Tahoma"/>
            <family val="0"/>
          </rPr>
          <t>Wpisujemy ile środków przypisamych na rok szkolny 2006/2007 zostanie przekazanych w roku 2006.</t>
        </r>
      </text>
    </comment>
    <comment ref="G26" authorId="0">
      <text>
        <r>
          <rPr>
            <b/>
            <sz val="8"/>
            <rFont val="Tahoma"/>
            <family val="0"/>
          </rPr>
          <t>Wpisujemy ile środków przypisamych na rok szkolny 2006/2007 zostanie przekazanych w roku 2006.</t>
        </r>
      </text>
    </comment>
    <comment ref="H12" authorId="0">
      <text>
        <r>
          <rPr>
            <b/>
            <sz val="8"/>
            <rFont val="Tahoma"/>
            <family val="0"/>
          </rPr>
          <t>W tym wierszu, w kolejnych miesiącach należy wpisać procentowo w jakim tempie będą przekazywane środki  np. styczeń -0%, luty 0%, marzec 30%, kwiecień 30%, maj 20%, czerwiec 20%.  Kwoty przekazane z poszczególnych źródeł w kolejnych miesiącach będą wyliczane automatycznie. Suma procentów (miesiące I - VI 2007 roku) musi równać się 100%.</t>
        </r>
      </text>
    </comment>
    <comment ref="H25" authorId="0">
      <text>
        <r>
          <rPr>
            <b/>
            <sz val="8"/>
            <rFont val="Tahoma"/>
            <family val="0"/>
          </rPr>
          <t>W tym wierszu, w kolejnych miesiącach należy wpisać procentowo w jakim tempie będą przekazywane środki  np. styczeń -0%, luty 0%, marzec 30%, kwiecień 30%, maj 20%, czerwiec 20%.  Kwoty przekazane z poszczególnych źródeł w kolejnych miesiącach będą wyliczane automatycznie. Suma procentów (miesiące I - VI 2007 roku) musi równać się 100%.</t>
        </r>
      </text>
    </comment>
  </commentList>
</comments>
</file>

<file path=xl/sharedStrings.xml><?xml version="1.0" encoding="utf-8"?>
<sst xmlns="http://schemas.openxmlformats.org/spreadsheetml/2006/main" count="158" uniqueCount="52">
  <si>
    <t xml:space="preserve">Działanie </t>
  </si>
  <si>
    <t>2.2</t>
  </si>
  <si>
    <t>Data sporządzenia</t>
  </si>
  <si>
    <t>Tabela nr 1</t>
  </si>
  <si>
    <t xml:space="preserve">Żródło finansowania </t>
  </si>
  <si>
    <t>Wartość w PLN</t>
  </si>
  <si>
    <t>Montaż finansowy</t>
  </si>
  <si>
    <t>Wartość w EURO</t>
  </si>
  <si>
    <t>Działanie 2.2 - rok szkolny 2004/2005</t>
  </si>
  <si>
    <t>EFS</t>
  </si>
  <si>
    <t>BUDŻET PAŃSTWA</t>
  </si>
  <si>
    <t>POZOSTAŁE ŹRÓDŁA</t>
  </si>
  <si>
    <t>RAZEM</t>
  </si>
  <si>
    <t>Kurs EURO</t>
  </si>
  <si>
    <t xml:space="preserve">Typ I </t>
  </si>
  <si>
    <t xml:space="preserve">Typ II </t>
  </si>
  <si>
    <t>Działanie 2.2 - rok szkolny 2005/2006</t>
  </si>
  <si>
    <t>Działanie 2.2 - rok szkolny 2006/2007</t>
  </si>
  <si>
    <t xml:space="preserve">Działanie 2.2 </t>
  </si>
  <si>
    <t xml:space="preserve">PROJEKTY TYPU  I </t>
  </si>
  <si>
    <t>ŹRÓDŁO FINANSOWANIA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</si>
  <si>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</si>
  <si>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</si>
  <si>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</si>
  <si>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</si>
  <si>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</si>
  <si>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</si>
  <si>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</si>
  <si>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</si>
  <si>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</si>
  <si>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</si>
  <si>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 xml:space="preserve">PROJEKTY TYPU  II </t>
  </si>
  <si>
    <t xml:space="preserve">TABELA </t>
  </si>
  <si>
    <t xml:space="preserve">ZAKTUALIZOWANY HARMONOGRAM PŁATNOŚCI DLA DZIALANIA NA ROK SZKOLNY/AKADEMICKI 2005/2006 </t>
  </si>
  <si>
    <t xml:space="preserve">EFS </t>
  </si>
  <si>
    <t xml:space="preserve">BUDŻET PAŃSTWA (MEiN) </t>
  </si>
  <si>
    <t>ROK SZKOLNY/AKADEMICKI 2005/2006</t>
  </si>
  <si>
    <t>Tempo wydatkowania</t>
  </si>
  <si>
    <t xml:space="preserve">ZAKTUALIZOWANY HARMONOGRAM PŁATNOŚCI DLA DZIALANIA NA ROK SZKOLNY/AKADEMICKI 2006/2007 </t>
  </si>
  <si>
    <t>ROK SZKOLNY/AKADEMICKI 2006/2007</t>
  </si>
  <si>
    <t>REZERWA CELOWA 2006</t>
  </si>
  <si>
    <t xml:space="preserve">BUDŻET PAŃSTWA </t>
  </si>
  <si>
    <t>MEiN</t>
  </si>
  <si>
    <t>MRR</t>
  </si>
  <si>
    <t>I-VI</t>
  </si>
  <si>
    <t>IX-XII</t>
  </si>
  <si>
    <t>W euro</t>
  </si>
  <si>
    <t>od I do VI</t>
  </si>
  <si>
    <t xml:space="preserve"> </t>
  </si>
  <si>
    <t>W PODZIALE  NA LATA I MIESIĄCE ( Z UWZGLĘDNIENIEM ZAAKCEPTOWANEGO MONTAŻU FINANSOWEGO) w EURO</t>
  </si>
  <si>
    <t xml:space="preserve">Część finansowa Ramowego Planu Realizacji Działania w województwie dolnośląskim </t>
  </si>
  <si>
    <t>02/05/2006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</si>
</sst>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>
        <color indexed="63"/>
      </left>
      <right style="thin"/>
      <top style="thin"/>
      <bottom style="thick"/>
      <diagonal style="thin"/>
    </border>
    <border diagonalUp="1" diagonalDown="1">
      <left>
        <color indexed="63"/>
      </left>
      <right>
        <color indexed="63"/>
      </right>
      <top style="thin"/>
      <bottom style="thick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ck"/>
      <right style="thin"/>
      <top style="thin"/>
      <bottom style="thick"/>
      <diagonal style="thin"/>
    </border>
    <border diagonalUp="1" diagonalDown="1">
      <left style="thick"/>
      <right>
        <color indexed="63"/>
      </right>
      <top style="thin"/>
      <bottom style="thick"/>
      <diagonal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2" borderId="2" xfId="0" applyFont="1" applyFill="1" applyBorder="1" applyAlignment="1">
      <alignment/>
    </xf>
    <xf numFmtId="4" fontId="0" fillId="3" borderId="2" xfId="0" applyNumberFormat="1" applyFill="1" applyBorder="1" applyAlignment="1">
      <alignment/>
    </xf>
    <xf numFmtId="0" fontId="1" fillId="0" borderId="1" xfId="0" applyFont="1" applyBorder="1" applyAlignment="1">
      <alignment/>
    </xf>
    <xf numFmtId="4" fontId="0" fillId="2" borderId="2" xfId="0" applyNumberFormat="1" applyFill="1" applyBorder="1" applyAlignment="1">
      <alignment/>
    </xf>
    <xf numFmtId="0" fontId="3" fillId="3" borderId="2" xfId="0" applyFont="1" applyFill="1" applyBorder="1" applyAlignment="1">
      <alignment/>
    </xf>
    <xf numFmtId="4" fontId="0" fillId="3" borderId="2" xfId="0" applyNumberFormat="1" applyFont="1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2" borderId="3" xfId="0" applyNumberFormat="1" applyFill="1" applyBorder="1" applyAlignment="1">
      <alignment/>
    </xf>
    <xf numFmtId="4" fontId="0" fillId="3" borderId="4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0" fillId="0" borderId="0" xfId="0" applyNumberFormat="1" applyAlignment="1">
      <alignment horizontal="left"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0" fontId="1" fillId="4" borderId="0" xfId="0" applyFont="1" applyFill="1" applyAlignment="1">
      <alignment/>
    </xf>
    <xf numFmtId="4" fontId="6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1" fillId="0" borderId="4" xfId="0" applyFont="1" applyBorder="1" applyAlignment="1">
      <alignment/>
    </xf>
    <xf numFmtId="4" fontId="3" fillId="4" borderId="2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4" borderId="8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4" fontId="3" fillId="3" borderId="4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0" fontId="7" fillId="0" borderId="0" xfId="0" applyFont="1" applyFill="1" applyBorder="1" applyAlignment="1">
      <alignment/>
    </xf>
    <xf numFmtId="4" fontId="6" fillId="3" borderId="2" xfId="0" applyNumberFormat="1" applyFont="1" applyFill="1" applyBorder="1" applyAlignment="1">
      <alignment/>
    </xf>
    <xf numFmtId="9" fontId="3" fillId="0" borderId="5" xfId="17" applyFont="1" applyFill="1" applyBorder="1" applyAlignment="1">
      <alignment/>
    </xf>
    <xf numFmtId="9" fontId="3" fillId="0" borderId="6" xfId="17" applyFont="1" applyFill="1" applyBorder="1" applyAlignment="1">
      <alignment/>
    </xf>
    <xf numFmtId="9" fontId="3" fillId="0" borderId="7" xfId="17" applyFont="1" applyFill="1" applyBorder="1" applyAlignment="1">
      <alignment/>
    </xf>
    <xf numFmtId="9" fontId="3" fillId="0" borderId="9" xfId="17" applyFont="1" applyFill="1" applyBorder="1" applyAlignment="1">
      <alignment/>
    </xf>
    <xf numFmtId="9" fontId="3" fillId="0" borderId="0" xfId="17" applyFont="1" applyFill="1" applyBorder="1" applyAlignment="1">
      <alignment/>
    </xf>
    <xf numFmtId="9" fontId="3" fillId="0" borderId="10" xfId="17" applyFont="1" applyFill="1" applyBorder="1" applyAlignment="1">
      <alignment/>
    </xf>
    <xf numFmtId="4" fontId="3" fillId="4" borderId="11" xfId="0" applyNumberFormat="1" applyFont="1" applyFill="1" applyBorder="1" applyAlignment="1">
      <alignment/>
    </xf>
    <xf numFmtId="4" fontId="3" fillId="4" borderId="12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4" fontId="6" fillId="3" borderId="4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4" xfId="0" applyFont="1" applyFill="1" applyBorder="1" applyAlignment="1">
      <alignment/>
    </xf>
    <xf numFmtId="9" fontId="3" fillId="5" borderId="9" xfId="17" applyFont="1" applyFill="1" applyBorder="1" applyAlignment="1">
      <alignment/>
    </xf>
    <xf numFmtId="0" fontId="1" fillId="0" borderId="13" xfId="0" applyFont="1" applyBorder="1" applyAlignment="1">
      <alignment/>
    </xf>
    <xf numFmtId="4" fontId="3" fillId="4" borderId="14" xfId="0" applyNumberFormat="1" applyFont="1" applyFill="1" applyBorder="1" applyAlignment="1">
      <alignment/>
    </xf>
    <xf numFmtId="4" fontId="3" fillId="2" borderId="4" xfId="0" applyNumberFormat="1" applyFont="1" applyFill="1" applyBorder="1" applyAlignment="1">
      <alignment/>
    </xf>
    <xf numFmtId="4" fontId="3" fillId="2" borderId="13" xfId="0" applyNumberFormat="1" applyFont="1" applyFill="1" applyBorder="1" applyAlignment="1">
      <alignment/>
    </xf>
    <xf numFmtId="4" fontId="3" fillId="4" borderId="15" xfId="0" applyNumberFormat="1" applyFont="1" applyFill="1" applyBorder="1" applyAlignment="1">
      <alignment/>
    </xf>
    <xf numFmtId="4" fontId="3" fillId="2" borderId="16" xfId="0" applyNumberFormat="1" applyFont="1" applyFill="1" applyBorder="1" applyAlignment="1">
      <alignment/>
    </xf>
    <xf numFmtId="4" fontId="3" fillId="4" borderId="17" xfId="0" applyNumberFormat="1" applyFont="1" applyFill="1" applyBorder="1" applyAlignment="1">
      <alignment/>
    </xf>
    <xf numFmtId="4" fontId="3" fillId="4" borderId="18" xfId="0" applyNumberFormat="1" applyFont="1" applyFill="1" applyBorder="1" applyAlignment="1">
      <alignment/>
    </xf>
    <xf numFmtId="4" fontId="0" fillId="5" borderId="2" xfId="0" applyNumberFormat="1" applyFont="1" applyFill="1" applyBorder="1" applyAlignment="1">
      <alignment/>
    </xf>
    <xf numFmtId="4" fontId="0" fillId="5" borderId="2" xfId="0" applyNumberForma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4" fillId="4" borderId="20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4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tabSelected="1" workbookViewId="0" topLeftCell="A25">
      <selection activeCell="A7" sqref="A7"/>
    </sheetView>
  </sheetViews>
  <sheetFormatPr defaultColWidth="9.00390625" defaultRowHeight="12.75"/>
  <cols>
    <col min="1" max="1" width="23.625" style="0" customWidth="1"/>
    <col min="2" max="2" width="19.375" style="0" customWidth="1"/>
    <col min="3" max="3" width="21.625" style="0" customWidth="1"/>
    <col min="4" max="4" width="19.75390625" style="0" customWidth="1"/>
    <col min="5" max="5" width="21.00390625" style="0" customWidth="1"/>
  </cols>
  <sheetData>
    <row r="2" ht="15.75">
      <c r="A2" s="3" t="s">
        <v>50</v>
      </c>
    </row>
    <row r="3" ht="8.25" customHeight="1"/>
    <row r="4" spans="1:9" ht="14.25">
      <c r="A4" s="15" t="s">
        <v>0</v>
      </c>
      <c r="B4" s="14" t="s">
        <v>1</v>
      </c>
      <c r="D4" s="1" t="s">
        <v>2</v>
      </c>
      <c r="E4" s="2" t="s">
        <v>51</v>
      </c>
      <c r="I4" s="4"/>
    </row>
    <row r="5" ht="8.25" customHeight="1"/>
    <row r="6" ht="15.75">
      <c r="A6" s="3" t="s">
        <v>3</v>
      </c>
    </row>
    <row r="7" spans="4:5" ht="12.75">
      <c r="D7" s="1" t="s">
        <v>13</v>
      </c>
      <c r="E7" s="7">
        <v>3.9262</v>
      </c>
    </row>
    <row r="8" ht="13.5" thickBot="1"/>
    <row r="9" spans="1:5" ht="27" customHeight="1" thickBot="1" thickTop="1">
      <c r="A9" s="16" t="s">
        <v>4</v>
      </c>
      <c r="B9" s="17" t="s">
        <v>5</v>
      </c>
      <c r="C9" s="17" t="s">
        <v>6</v>
      </c>
      <c r="D9" s="17" t="s">
        <v>7</v>
      </c>
      <c r="E9" s="18" t="s">
        <v>6</v>
      </c>
    </row>
    <row r="10" spans="1:5" ht="16.5" customHeight="1" thickTop="1">
      <c r="A10" s="77" t="s">
        <v>8</v>
      </c>
      <c r="B10" s="78"/>
      <c r="C10" s="78"/>
      <c r="D10" s="78"/>
      <c r="E10" s="79"/>
    </row>
    <row r="11" spans="1:5" ht="12.75">
      <c r="A11" s="9" t="s">
        <v>9</v>
      </c>
      <c r="B11" s="6">
        <f>B16+B21</f>
        <v>9330900.16</v>
      </c>
      <c r="C11" s="6">
        <f>B11*100/$B$14</f>
        <v>69.18724341660152</v>
      </c>
      <c r="D11" s="6">
        <f>B11/$E$7</f>
        <v>2376572.808313382</v>
      </c>
      <c r="E11" s="6">
        <f>D11*100/$D$14</f>
        <v>69.18724341660152</v>
      </c>
    </row>
    <row r="12" spans="1:5" ht="12.75">
      <c r="A12" s="9" t="s">
        <v>10</v>
      </c>
      <c r="B12" s="6">
        <f>B17+B22</f>
        <v>4155545.75</v>
      </c>
      <c r="C12" s="6">
        <f>B12*100/$B$14</f>
        <v>30.81275658339848</v>
      </c>
      <c r="D12" s="6">
        <f>B12/$E$7</f>
        <v>1058414.1791044776</v>
      </c>
      <c r="E12" s="6">
        <f>D12*100/$D$14</f>
        <v>30.81275658339848</v>
      </c>
    </row>
    <row r="13" spans="1:5" ht="12.75">
      <c r="A13" s="9" t="s">
        <v>11</v>
      </c>
      <c r="B13" s="6">
        <f>B18+B23</f>
        <v>0</v>
      </c>
      <c r="C13" s="6">
        <f>B13*100/$B$14</f>
        <v>0</v>
      </c>
      <c r="D13" s="6">
        <f>B13/$E$7</f>
        <v>0</v>
      </c>
      <c r="E13" s="6">
        <f>D13*100/$D$14</f>
        <v>0</v>
      </c>
    </row>
    <row r="14" spans="1:5" ht="12.75">
      <c r="A14" s="5" t="s">
        <v>12</v>
      </c>
      <c r="B14" s="8">
        <f>B11+B12+B13</f>
        <v>13486445.91</v>
      </c>
      <c r="C14" s="8">
        <f>C11+C12+C13</f>
        <v>100</v>
      </c>
      <c r="D14" s="8">
        <f>D11+D12+D13</f>
        <v>3434986.9874178595</v>
      </c>
      <c r="E14" s="12">
        <f>E11+E12+E13</f>
        <v>100</v>
      </c>
    </row>
    <row r="15" spans="1:5" ht="12.75">
      <c r="A15" s="70" t="s">
        <v>14</v>
      </c>
      <c r="B15" s="70"/>
      <c r="C15" s="70"/>
      <c r="D15" s="76"/>
      <c r="E15" s="68">
        <f>B16*100/B11</f>
        <v>82.23938139318811</v>
      </c>
    </row>
    <row r="16" spans="1:5" ht="12.75">
      <c r="A16" s="9" t="s">
        <v>9</v>
      </c>
      <c r="B16" s="11">
        <v>7673674.57</v>
      </c>
      <c r="C16" s="6">
        <f>B16*100/$B$19</f>
        <v>68.04981897492766</v>
      </c>
      <c r="D16" s="6">
        <f>B16/$E$7</f>
        <v>1954478.7759156437</v>
      </c>
      <c r="E16" s="13">
        <f>D16*100/$D$19</f>
        <v>68.04981897492766</v>
      </c>
    </row>
    <row r="17" spans="1:5" ht="12.75">
      <c r="A17" s="9" t="s">
        <v>10</v>
      </c>
      <c r="B17" s="11">
        <v>3602879.41</v>
      </c>
      <c r="C17" s="6">
        <f>B17*100/$B$19</f>
        <v>31.95018102507234</v>
      </c>
      <c r="D17" s="6">
        <f>B17/$E$7</f>
        <v>917650.5043044165</v>
      </c>
      <c r="E17" s="6">
        <f>D17*100/$D$19</f>
        <v>31.950181025072343</v>
      </c>
    </row>
    <row r="18" spans="1:5" ht="12.75">
      <c r="A18" s="9" t="s">
        <v>11</v>
      </c>
      <c r="B18" s="11"/>
      <c r="C18" s="6">
        <f>B18*100/$B$19</f>
        <v>0</v>
      </c>
      <c r="D18" s="6">
        <f>B18/$E$7</f>
        <v>0</v>
      </c>
      <c r="E18" s="6">
        <f>D18*100/$D$19</f>
        <v>0</v>
      </c>
    </row>
    <row r="19" spans="1:5" ht="12.75">
      <c r="A19" s="5" t="s">
        <v>12</v>
      </c>
      <c r="B19" s="8">
        <f>B16+B17+B18</f>
        <v>11276553.98</v>
      </c>
      <c r="C19" s="8">
        <f>C16+C17+C18</f>
        <v>100</v>
      </c>
      <c r="D19" s="8">
        <f>D16+D17+D18</f>
        <v>2872129.28022006</v>
      </c>
      <c r="E19" s="12">
        <f>E16+E17+E18</f>
        <v>100</v>
      </c>
    </row>
    <row r="20" spans="1:5" ht="12.75">
      <c r="A20" s="70" t="s">
        <v>15</v>
      </c>
      <c r="B20" s="70"/>
      <c r="C20" s="70"/>
      <c r="D20" s="76"/>
      <c r="E20" s="69">
        <f>100-E15</f>
        <v>17.76061860681189</v>
      </c>
    </row>
    <row r="21" spans="1:5" ht="12.75">
      <c r="A21" s="9" t="s">
        <v>9</v>
      </c>
      <c r="B21" s="11">
        <v>1657225.59</v>
      </c>
      <c r="C21" s="6">
        <f>B21*100/$B$24</f>
        <v>74.99125036399404</v>
      </c>
      <c r="D21" s="6">
        <f>B21/$E$7</f>
        <v>422094.03239773825</v>
      </c>
      <c r="E21" s="13">
        <f>D21*100/$D$24</f>
        <v>74.99125036399404</v>
      </c>
    </row>
    <row r="22" spans="1:5" ht="12.75">
      <c r="A22" s="9" t="s">
        <v>10</v>
      </c>
      <c r="B22" s="11">
        <v>552666.34</v>
      </c>
      <c r="C22" s="6">
        <f>B22*100/$B$24</f>
        <v>25.008749636005955</v>
      </c>
      <c r="D22" s="6">
        <f>B22/$E$7</f>
        <v>140763.67480006113</v>
      </c>
      <c r="E22" s="6">
        <f>D22*100/$D$24</f>
        <v>25.008749636005955</v>
      </c>
    </row>
    <row r="23" spans="1:5" ht="12.75">
      <c r="A23" s="9" t="s">
        <v>11</v>
      </c>
      <c r="B23" s="11"/>
      <c r="C23" s="6">
        <f>B23*100/$B$24</f>
        <v>0</v>
      </c>
      <c r="D23" s="6">
        <f>B23/$E$7</f>
        <v>0</v>
      </c>
      <c r="E23" s="6">
        <f>D23*100/$D$24</f>
        <v>0</v>
      </c>
    </row>
    <row r="24" spans="1:5" ht="13.5" thickBot="1">
      <c r="A24" s="5" t="s">
        <v>12</v>
      </c>
      <c r="B24" s="8">
        <f>B21+B22+B23</f>
        <v>2209891.93</v>
      </c>
      <c r="C24" s="8">
        <f>C21+C22+C23</f>
        <v>100</v>
      </c>
      <c r="D24" s="8">
        <f>D21+D22+D23</f>
        <v>562857.7071977993</v>
      </c>
      <c r="E24" s="8">
        <f>E21+E22+E23</f>
        <v>100</v>
      </c>
    </row>
    <row r="25" spans="1:5" ht="18" customHeight="1" thickTop="1">
      <c r="A25" s="77" t="s">
        <v>16</v>
      </c>
      <c r="B25" s="78"/>
      <c r="C25" s="78"/>
      <c r="D25" s="78"/>
      <c r="E25" s="79"/>
    </row>
    <row r="26" spans="1:5" ht="12.75">
      <c r="A26" s="9" t="s">
        <v>9</v>
      </c>
      <c r="B26" s="6">
        <f>B31+B36</f>
        <v>15543098.5</v>
      </c>
      <c r="C26" s="6">
        <f>B26*100/$B$29</f>
        <v>69.04634941094999</v>
      </c>
      <c r="D26" s="6">
        <f>B26/$E$7</f>
        <v>3958814.757271662</v>
      </c>
      <c r="E26" s="6">
        <f>D26*100/$D$29</f>
        <v>69.04634941094999</v>
      </c>
    </row>
    <row r="27" spans="1:5" ht="12.75">
      <c r="A27" s="9" t="s">
        <v>10</v>
      </c>
      <c r="B27" s="6">
        <f>B32+B37</f>
        <v>6968009.8100000005</v>
      </c>
      <c r="C27" s="6">
        <f>B27*100/$B$29</f>
        <v>30.953650589050003</v>
      </c>
      <c r="D27" s="6">
        <f>B27/$E$7</f>
        <v>1774746.5259029088</v>
      </c>
      <c r="E27" s="6">
        <f>D27*100/$D$29</f>
        <v>30.95365058905001</v>
      </c>
    </row>
    <row r="28" spans="1:5" ht="12.75">
      <c r="A28" s="9" t="s">
        <v>11</v>
      </c>
      <c r="B28" s="6">
        <f>B33+B38</f>
        <v>0</v>
      </c>
      <c r="C28" s="6">
        <f>B28*100/$B$29</f>
        <v>0</v>
      </c>
      <c r="D28" s="6">
        <f>B28/$E$7</f>
        <v>0</v>
      </c>
      <c r="E28" s="6">
        <f>D28*100/$D$29</f>
        <v>0</v>
      </c>
    </row>
    <row r="29" spans="1:5" ht="12.75">
      <c r="A29" s="5" t="s">
        <v>12</v>
      </c>
      <c r="B29" s="8">
        <f>B26+B27+B28</f>
        <v>22511108.310000002</v>
      </c>
      <c r="C29" s="8">
        <f>C26+C27+C28</f>
        <v>99.99999999999999</v>
      </c>
      <c r="D29" s="8">
        <f>D26+D27+D28</f>
        <v>5733561.283174571</v>
      </c>
      <c r="E29" s="12">
        <f>E26+E27+E28</f>
        <v>100</v>
      </c>
    </row>
    <row r="30" spans="1:5" ht="12.75">
      <c r="A30" s="70" t="s">
        <v>14</v>
      </c>
      <c r="B30" s="70"/>
      <c r="C30" s="70"/>
      <c r="D30" s="76"/>
      <c r="E30" s="69">
        <f>B31*100/B26</f>
        <v>84.41073843802765</v>
      </c>
    </row>
    <row r="31" spans="1:5" ht="12.75">
      <c r="A31" s="9" t="s">
        <v>9</v>
      </c>
      <c r="B31" s="11">
        <v>13120044.22</v>
      </c>
      <c r="C31" s="6">
        <f>B31*100/$B$34</f>
        <v>68.04999996937241</v>
      </c>
      <c r="D31" s="6">
        <f>B31/$E$7</f>
        <v>3341664.770006622</v>
      </c>
      <c r="E31" s="13">
        <f>D31*100/$D$34</f>
        <v>68.04999996937241</v>
      </c>
    </row>
    <row r="32" spans="1:5" ht="12.75">
      <c r="A32" s="9" t="s">
        <v>10</v>
      </c>
      <c r="B32" s="11">
        <v>6159961.99</v>
      </c>
      <c r="C32" s="6">
        <f>B32*100/$B$34</f>
        <v>31.95000003062758</v>
      </c>
      <c r="D32" s="6">
        <f>B32/$E$7</f>
        <v>1568937.3923895878</v>
      </c>
      <c r="E32" s="6">
        <f>D32*100/$D$34</f>
        <v>31.950000030627578</v>
      </c>
    </row>
    <row r="33" spans="1:5" ht="12.75">
      <c r="A33" s="9" t="s">
        <v>11</v>
      </c>
      <c r="B33" s="11"/>
      <c r="C33" s="6">
        <f>B33*100/$B$34</f>
        <v>0</v>
      </c>
      <c r="D33" s="6">
        <f>B33/$E$7</f>
        <v>0</v>
      </c>
      <c r="E33" s="6">
        <f>D33*100/$D$34</f>
        <v>0</v>
      </c>
    </row>
    <row r="34" spans="1:5" ht="12.75">
      <c r="A34" s="5" t="s">
        <v>12</v>
      </c>
      <c r="B34" s="8">
        <f>B31+B32+B33</f>
        <v>19280006.21</v>
      </c>
      <c r="C34" s="8">
        <f>C31+C32+C33</f>
        <v>99.99999999999999</v>
      </c>
      <c r="D34" s="8">
        <f>D31+D32+D33</f>
        <v>4910602.16239621</v>
      </c>
      <c r="E34" s="12">
        <f>E31+E32+E33</f>
        <v>99.99999999999999</v>
      </c>
    </row>
    <row r="35" spans="1:5" ht="12.75">
      <c r="A35" s="70" t="s">
        <v>15</v>
      </c>
      <c r="B35" s="70"/>
      <c r="C35" s="70"/>
      <c r="D35" s="76"/>
      <c r="E35" s="69">
        <f>100-E30</f>
        <v>15.58926156197235</v>
      </c>
    </row>
    <row r="36" spans="1:5" ht="12.75">
      <c r="A36" s="9" t="s">
        <v>9</v>
      </c>
      <c r="B36" s="11">
        <v>2423054.28</v>
      </c>
      <c r="C36" s="6">
        <f>B36*100/$B$39</f>
        <v>74.99157268970238</v>
      </c>
      <c r="D36" s="6">
        <f>B36/$E$7</f>
        <v>617149.9872650399</v>
      </c>
      <c r="E36" s="13">
        <f>D36*100/$D$39</f>
        <v>74.99157268970238</v>
      </c>
    </row>
    <row r="37" spans="1:5" ht="12.75">
      <c r="A37" s="9" t="s">
        <v>10</v>
      </c>
      <c r="B37" s="11">
        <v>808047.82</v>
      </c>
      <c r="C37" s="6">
        <f>B37*100/$B$39</f>
        <v>25.008427310297627</v>
      </c>
      <c r="D37" s="6">
        <f>B37/$E$7</f>
        <v>205809.13351332076</v>
      </c>
      <c r="E37" s="6">
        <f>D37*100/$D$39</f>
        <v>25.008427310297623</v>
      </c>
    </row>
    <row r="38" spans="1:5" ht="12.75">
      <c r="A38" s="9" t="s">
        <v>11</v>
      </c>
      <c r="B38" s="11"/>
      <c r="C38" s="6">
        <f>B38*100/$B$39</f>
        <v>0</v>
      </c>
      <c r="D38" s="6">
        <f>B38/$E$7</f>
        <v>0</v>
      </c>
      <c r="E38" s="6">
        <f>D38*100/$D$39</f>
        <v>0</v>
      </c>
    </row>
    <row r="39" spans="1:5" ht="13.5" thickBot="1">
      <c r="A39" s="5" t="s">
        <v>12</v>
      </c>
      <c r="B39" s="8">
        <f>B36+B37+B38</f>
        <v>3231102.0999999996</v>
      </c>
      <c r="C39" s="8">
        <f>C36+C37+C38</f>
        <v>100</v>
      </c>
      <c r="D39" s="8">
        <f>D36+D37+D38</f>
        <v>822959.1207783606</v>
      </c>
      <c r="E39" s="8">
        <f>E36+E37+E38</f>
        <v>100</v>
      </c>
    </row>
    <row r="40" spans="1:5" ht="19.5" customHeight="1" thickTop="1">
      <c r="A40" s="77" t="s">
        <v>17</v>
      </c>
      <c r="B40" s="78"/>
      <c r="C40" s="78"/>
      <c r="D40" s="78"/>
      <c r="E40" s="79"/>
    </row>
    <row r="41" spans="1:5" ht="12.75">
      <c r="A41" s="9" t="s">
        <v>9</v>
      </c>
      <c r="B41" s="6">
        <f>B46+B51</f>
        <v>13832989.780000001</v>
      </c>
      <c r="C41" s="6">
        <f>B41*100/$B$44</f>
        <v>68.90501558125965</v>
      </c>
      <c r="D41" s="6">
        <f>B41/$E$7</f>
        <v>3523251.4339564973</v>
      </c>
      <c r="E41" s="6">
        <f>D41*100/$D$44</f>
        <v>68.90501558125965</v>
      </c>
    </row>
    <row r="42" spans="1:5" ht="12.75">
      <c r="A42" s="9" t="s">
        <v>10</v>
      </c>
      <c r="B42" s="6">
        <f>B47+B52</f>
        <v>6242457.07</v>
      </c>
      <c r="C42" s="6">
        <f>B42*100/$B$44</f>
        <v>31.094984418740346</v>
      </c>
      <c r="D42" s="6">
        <f>B42/$E$7</f>
        <v>1589948.823289695</v>
      </c>
      <c r="E42" s="6">
        <f>D42*100/$D$44</f>
        <v>31.09498441874035</v>
      </c>
    </row>
    <row r="43" spans="1:5" ht="12.75">
      <c r="A43" s="9" t="s">
        <v>11</v>
      </c>
      <c r="B43" s="6">
        <f>B48+B53</f>
        <v>0</v>
      </c>
      <c r="C43" s="6">
        <f>B43*100/$B$44</f>
        <v>0</v>
      </c>
      <c r="D43" s="6">
        <f>B43/$E$7</f>
        <v>0</v>
      </c>
      <c r="E43" s="6">
        <f>D43*100/$D$44</f>
        <v>0</v>
      </c>
    </row>
    <row r="44" spans="1:5" ht="12.75">
      <c r="A44" s="5" t="s">
        <v>12</v>
      </c>
      <c r="B44" s="8">
        <f>B41+B42+B43</f>
        <v>20075446.85</v>
      </c>
      <c r="C44" s="8">
        <f>C41+C42+C43</f>
        <v>100</v>
      </c>
      <c r="D44" s="8">
        <f>D41+D42+D43</f>
        <v>5113200.257246193</v>
      </c>
      <c r="E44" s="12">
        <f>E41+E42+E43</f>
        <v>100</v>
      </c>
    </row>
    <row r="45" spans="1:5" ht="12.75">
      <c r="A45" s="70" t="s">
        <v>14</v>
      </c>
      <c r="B45" s="80"/>
      <c r="C45" s="80"/>
      <c r="D45" s="81"/>
      <c r="E45" s="69">
        <f>B46*100/B41</f>
        <v>84.15027586321256</v>
      </c>
    </row>
    <row r="46" spans="1:5" ht="12.75">
      <c r="A46" s="9" t="s">
        <v>9</v>
      </c>
      <c r="B46" s="11">
        <v>11640499.06</v>
      </c>
      <c r="C46" s="6">
        <f>B46*100/$B$49</f>
        <v>67.88847668450431</v>
      </c>
      <c r="D46" s="6">
        <f>B46/$E$7</f>
        <v>2964825.8010289846</v>
      </c>
      <c r="E46" s="13">
        <f>D46*100/$D$49</f>
        <v>67.88847668450433</v>
      </c>
    </row>
    <row r="47" spans="1:5" ht="12.75">
      <c r="A47" s="9" t="s">
        <v>10</v>
      </c>
      <c r="B47" s="11">
        <v>5506003.01</v>
      </c>
      <c r="C47" s="6">
        <f>B47*100/$B$49</f>
        <v>32.11152331549568</v>
      </c>
      <c r="D47" s="6">
        <f>B47/$E$7</f>
        <v>1402374.5631908714</v>
      </c>
      <c r="E47" s="6">
        <f>D47*100/$D$49</f>
        <v>32.11152331549569</v>
      </c>
    </row>
    <row r="48" spans="1:5" ht="12.75">
      <c r="A48" s="9" t="s">
        <v>11</v>
      </c>
      <c r="B48" s="11"/>
      <c r="C48" s="6">
        <f>B48*100/$B$49</f>
        <v>0</v>
      </c>
      <c r="D48" s="6">
        <f>B48/$E$7</f>
        <v>0</v>
      </c>
      <c r="E48" s="6">
        <f>D48*100/$D$49</f>
        <v>0</v>
      </c>
    </row>
    <row r="49" spans="1:5" ht="12.75">
      <c r="A49" s="5" t="s">
        <v>12</v>
      </c>
      <c r="B49" s="8">
        <f>B46+B47+B48</f>
        <v>17146502.07</v>
      </c>
      <c r="C49" s="8">
        <f>C46+C47+C48</f>
        <v>100</v>
      </c>
      <c r="D49" s="8">
        <f>D46+D47+D48</f>
        <v>4367200.3642198555</v>
      </c>
      <c r="E49" s="12">
        <f>E46+E47+E48</f>
        <v>100.00000000000001</v>
      </c>
    </row>
    <row r="50" spans="1:5" ht="12.75">
      <c r="A50" s="70" t="s">
        <v>15</v>
      </c>
      <c r="B50" s="71"/>
      <c r="C50" s="71"/>
      <c r="D50" s="72"/>
      <c r="E50" s="69">
        <f>100-E45</f>
        <v>15.849724136787444</v>
      </c>
    </row>
    <row r="51" spans="1:5" ht="12.75">
      <c r="A51" s="9" t="s">
        <v>9</v>
      </c>
      <c r="B51" s="11">
        <v>2192490.72</v>
      </c>
      <c r="C51" s="6">
        <f>B51*100/$B$54</f>
        <v>74.85599370022948</v>
      </c>
      <c r="D51" s="6">
        <f>B51/$E$7</f>
        <v>558425.6329275126</v>
      </c>
      <c r="E51" s="13">
        <f>D51*100/$D$54</f>
        <v>74.85599370022948</v>
      </c>
    </row>
    <row r="52" spans="1:5" ht="12.75">
      <c r="A52" s="9" t="s">
        <v>10</v>
      </c>
      <c r="B52" s="11">
        <v>736454.06</v>
      </c>
      <c r="C52" s="6">
        <f>B52*100/$B$54</f>
        <v>25.144006299770524</v>
      </c>
      <c r="D52" s="6">
        <f>B52/$E$7</f>
        <v>187574.2600988233</v>
      </c>
      <c r="E52" s="6">
        <f>D52*100/$D$54</f>
        <v>25.144006299770524</v>
      </c>
    </row>
    <row r="53" spans="1:5" ht="12.75">
      <c r="A53" s="9" t="s">
        <v>11</v>
      </c>
      <c r="B53" s="11"/>
      <c r="C53" s="6">
        <f>B53*100/$B$54</f>
        <v>0</v>
      </c>
      <c r="D53" s="6">
        <f>B53/$E$7</f>
        <v>0</v>
      </c>
      <c r="E53" s="6">
        <f>D53*100/$D$54</f>
        <v>0</v>
      </c>
    </row>
    <row r="54" spans="1:5" ht="13.5" thickBot="1">
      <c r="A54" s="5" t="s">
        <v>12</v>
      </c>
      <c r="B54" s="8">
        <f>B51+B52+B53</f>
        <v>2928944.7800000003</v>
      </c>
      <c r="C54" s="8">
        <f>C51+C52+C53</f>
        <v>100</v>
      </c>
      <c r="D54" s="8">
        <f>D51+D52+D53</f>
        <v>745999.8930263359</v>
      </c>
      <c r="E54" s="8">
        <f>E51+E52+E53</f>
        <v>100</v>
      </c>
    </row>
    <row r="55" spans="1:5" ht="20.25" customHeight="1" thickTop="1">
      <c r="A55" s="73" t="s">
        <v>18</v>
      </c>
      <c r="B55" s="74"/>
      <c r="C55" s="74"/>
      <c r="D55" s="74"/>
      <c r="E55" s="75"/>
    </row>
    <row r="56" spans="1:5" ht="12.75">
      <c r="A56" s="9" t="s">
        <v>9</v>
      </c>
      <c r="B56" s="6">
        <f>B11+B26+B41</f>
        <v>38706988.44</v>
      </c>
      <c r="C56" s="10">
        <f>B56*100/$B$59</f>
        <v>69.02963583432827</v>
      </c>
      <c r="D56" s="6">
        <f>D11+D26+D41</f>
        <v>9858638.99954154</v>
      </c>
      <c r="E56" s="10">
        <f>D56*100/$D$59</f>
        <v>69.02963583432827</v>
      </c>
    </row>
    <row r="57" spans="1:5" ht="12.75">
      <c r="A57" s="9" t="s">
        <v>10</v>
      </c>
      <c r="B57" s="6">
        <f>B12+B27+B42</f>
        <v>17366012.630000003</v>
      </c>
      <c r="C57" s="10">
        <f>B57*100/$B$59</f>
        <v>30.970364165671725</v>
      </c>
      <c r="D57" s="6">
        <f>D12+D27+D42</f>
        <v>4423109.528297082</v>
      </c>
      <c r="E57" s="10">
        <f>D57*100/$D$59</f>
        <v>30.970364165671725</v>
      </c>
    </row>
    <row r="58" spans="1:5" ht="12.75">
      <c r="A58" s="9" t="s">
        <v>11</v>
      </c>
      <c r="B58" s="6">
        <f>B13+B28+B43</f>
        <v>0</v>
      </c>
      <c r="C58" s="10">
        <f>B58*100/$B$59</f>
        <v>0</v>
      </c>
      <c r="D58" s="6">
        <f>D13+D28+D43</f>
        <v>0</v>
      </c>
      <c r="E58" s="10">
        <f>D58*100/$D$59</f>
        <v>0</v>
      </c>
    </row>
    <row r="59" spans="1:5" ht="12.75">
      <c r="A59" s="5" t="s">
        <v>12</v>
      </c>
      <c r="B59" s="8">
        <f>B56+B57+B58</f>
        <v>56073001.07</v>
      </c>
      <c r="C59" s="8">
        <f>C56+C57+C58</f>
        <v>100</v>
      </c>
      <c r="D59" s="8">
        <f>D56+D57+D58</f>
        <v>14281748.527838621</v>
      </c>
      <c r="E59" s="8">
        <f>E56+E57+E58</f>
        <v>100</v>
      </c>
    </row>
  </sheetData>
  <mergeCells count="10">
    <mergeCell ref="A10:E10"/>
    <mergeCell ref="A15:D15"/>
    <mergeCell ref="A20:D20"/>
    <mergeCell ref="A25:E25"/>
    <mergeCell ref="A50:D50"/>
    <mergeCell ref="A55:E55"/>
    <mergeCell ref="A30:D30"/>
    <mergeCell ref="A35:D35"/>
    <mergeCell ref="A40:E40"/>
    <mergeCell ref="A45:D45"/>
  </mergeCells>
  <conditionalFormatting sqref="C56 E56">
    <cfRule type="cellIs" priority="1" dxfId="0" operator="greaterThan" stopIfTrue="1">
      <formula>69.03</formula>
    </cfRule>
  </conditionalFormatting>
  <printOptions/>
  <pageMargins left="0.75" right="0.75" top="1" bottom="1" header="0.5" footer="0.5"/>
  <pageSetup horizontalDpi="600" verticalDpi="600" orientation="portrait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E18" sqref="E18"/>
    </sheetView>
  </sheetViews>
  <sheetFormatPr defaultColWidth="9.00390625" defaultRowHeight="12.75"/>
  <cols>
    <col min="1" max="1" width="25.75390625" style="0" customWidth="1"/>
    <col min="2" max="2" width="20.75390625" style="0" customWidth="1"/>
    <col min="3" max="3" width="11.00390625" style="0" customWidth="1"/>
    <col min="4" max="4" width="10.125" style="0" customWidth="1"/>
    <col min="5" max="5" width="9.625" style="0" customWidth="1"/>
    <col min="6" max="6" width="9.75390625" style="0" customWidth="1"/>
    <col min="7" max="7" width="12.00390625" style="0" customWidth="1"/>
    <col min="8" max="8" width="9.625" style="0" customWidth="1"/>
    <col min="9" max="9" width="10.375" style="0" customWidth="1"/>
    <col min="10" max="10" width="10.75390625" style="0" customWidth="1"/>
    <col min="11" max="12" width="9.875" style="0" bestFit="1" customWidth="1"/>
    <col min="13" max="13" width="11.25390625" style="0" customWidth="1"/>
    <col min="14" max="14" width="12.375" style="0" customWidth="1"/>
    <col min="15" max="15" width="10.75390625" style="30" customWidth="1"/>
  </cols>
  <sheetData>
    <row r="1" spans="1:2" ht="12.75">
      <c r="A1" s="1" t="s">
        <v>32</v>
      </c>
      <c r="B1" s="1"/>
    </row>
    <row r="2" spans="1:2" ht="12.75">
      <c r="A2" s="1"/>
      <c r="B2" s="1"/>
    </row>
    <row r="3" spans="1:2" ht="12.75">
      <c r="A3" s="1" t="s">
        <v>33</v>
      </c>
      <c r="B3" s="1"/>
    </row>
    <row r="4" spans="1:10" ht="12.75">
      <c r="A4" s="1" t="s">
        <v>49</v>
      </c>
      <c r="B4" s="1"/>
      <c r="I4" s="1"/>
      <c r="J4" s="1"/>
    </row>
    <row r="5" ht="12.75"/>
    <row r="6" ht="12.75"/>
    <row r="7" spans="1:2" ht="12.75">
      <c r="A7" s="24" t="s">
        <v>19</v>
      </c>
      <c r="B7" s="24"/>
    </row>
    <row r="8" ht="12.75"/>
    <row r="9" spans="1:15" ht="12.75">
      <c r="A9" s="87" t="s">
        <v>20</v>
      </c>
      <c r="B9" s="87"/>
      <c r="C9" s="82" t="s">
        <v>36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31"/>
    </row>
    <row r="10" spans="1:15" ht="12.75" customHeight="1">
      <c r="A10" s="88"/>
      <c r="B10" s="90"/>
      <c r="C10" s="84">
        <v>2005</v>
      </c>
      <c r="D10" s="85"/>
      <c r="E10" s="85"/>
      <c r="F10" s="85"/>
      <c r="G10" s="86"/>
      <c r="H10" s="84">
        <v>2006</v>
      </c>
      <c r="I10" s="85"/>
      <c r="J10" s="85"/>
      <c r="K10" s="85"/>
      <c r="L10" s="85"/>
      <c r="M10" s="85"/>
      <c r="N10" s="86"/>
      <c r="O10" s="32"/>
    </row>
    <row r="11" spans="1:15" ht="13.5" thickBot="1">
      <c r="A11" s="88"/>
      <c r="B11" s="89"/>
      <c r="C11" s="26" t="s">
        <v>21</v>
      </c>
      <c r="D11" s="26" t="s">
        <v>22</v>
      </c>
      <c r="E11" s="26" t="s">
        <v>23</v>
      </c>
      <c r="F11" s="26" t="s">
        <v>24</v>
      </c>
      <c r="G11" s="41" t="s">
        <v>12</v>
      </c>
      <c r="H11" s="41" t="s">
        <v>25</v>
      </c>
      <c r="I11" s="41" t="s">
        <v>26</v>
      </c>
      <c r="J11" s="41" t="s">
        <v>27</v>
      </c>
      <c r="K11" s="41" t="s">
        <v>28</v>
      </c>
      <c r="L11" s="41" t="s">
        <v>29</v>
      </c>
      <c r="M11" s="41" t="s">
        <v>30</v>
      </c>
      <c r="N11" s="41" t="s">
        <v>12</v>
      </c>
      <c r="O11" s="33" t="s">
        <v>47</v>
      </c>
    </row>
    <row r="12" spans="1:15" ht="19.5" customHeight="1" thickBot="1" thickTop="1">
      <c r="A12" s="89"/>
      <c r="B12" s="27" t="s">
        <v>37</v>
      </c>
      <c r="C12" s="28"/>
      <c r="D12" s="28"/>
      <c r="E12" s="28"/>
      <c r="F12" s="40"/>
      <c r="G12" s="53"/>
      <c r="H12" s="50">
        <v>0</v>
      </c>
      <c r="I12" s="52">
        <v>0</v>
      </c>
      <c r="J12" s="48">
        <v>0</v>
      </c>
      <c r="K12" s="48">
        <v>0</v>
      </c>
      <c r="L12" s="48">
        <v>0.3</v>
      </c>
      <c r="M12" s="49">
        <v>0.7</v>
      </c>
      <c r="N12" s="54"/>
      <c r="O12" s="51">
        <f>SUM(H12:M12)</f>
        <v>1</v>
      </c>
    </row>
    <row r="13" spans="1:16" ht="13.5" thickTop="1">
      <c r="A13" s="23" t="s">
        <v>34</v>
      </c>
      <c r="B13" s="37">
        <f>5A!D31</f>
        <v>3341664.770006622</v>
      </c>
      <c r="C13" s="25">
        <v>962222.61</v>
      </c>
      <c r="D13" s="25">
        <v>286855.27</v>
      </c>
      <c r="E13" s="25">
        <v>272473.35</v>
      </c>
      <c r="F13" s="25">
        <v>24494.04</v>
      </c>
      <c r="G13" s="42">
        <f>SUM(C13:F13)</f>
        <v>1546045.27</v>
      </c>
      <c r="H13" s="46">
        <f>N13*$H$12</f>
        <v>0</v>
      </c>
      <c r="I13" s="46">
        <f>N13*$I$12</f>
        <v>0</v>
      </c>
      <c r="J13" s="46">
        <f>N13*$J$12</f>
        <v>0</v>
      </c>
      <c r="K13" s="46">
        <f>N13*$K$12</f>
        <v>0</v>
      </c>
      <c r="L13" s="46">
        <f>N13*$L$12</f>
        <v>538685.8500019866</v>
      </c>
      <c r="M13" s="46">
        <f>N13*$M$12</f>
        <v>1256933.6500046353</v>
      </c>
      <c r="N13" s="42">
        <f>B13-G13</f>
        <v>1795619.5000066222</v>
      </c>
      <c r="O13" s="34"/>
      <c r="P13" s="29">
        <f>N13+G13-B13</f>
        <v>0</v>
      </c>
    </row>
    <row r="14" spans="1:16" ht="12.75">
      <c r="A14" s="23" t="s">
        <v>35</v>
      </c>
      <c r="B14" s="37">
        <f>5A!D32</f>
        <v>1568937.3923895878</v>
      </c>
      <c r="C14" s="25">
        <v>451770.93</v>
      </c>
      <c r="D14" s="25">
        <v>134680.76</v>
      </c>
      <c r="E14" s="25">
        <v>127928.34</v>
      </c>
      <c r="F14" s="25">
        <v>11500.15</v>
      </c>
      <c r="G14" s="42">
        <f>SUM(C14:F14)</f>
        <v>725880.1799999999</v>
      </c>
      <c r="H14" s="46">
        <f>N14*$H$12</f>
        <v>0</v>
      </c>
      <c r="I14" s="46">
        <f>N14*$I$12</f>
        <v>0</v>
      </c>
      <c r="J14" s="46">
        <f>N14*$J$12</f>
        <v>0</v>
      </c>
      <c r="K14" s="46">
        <f>N14*$K$12</f>
        <v>0</v>
      </c>
      <c r="L14" s="46">
        <f>N14*$L$12</f>
        <v>252917.16371687636</v>
      </c>
      <c r="M14" s="46">
        <f>N14*$M$12</f>
        <v>590140.0486727115</v>
      </c>
      <c r="N14" s="42">
        <f>B14-G14</f>
        <v>843057.2123895879</v>
      </c>
      <c r="O14" s="34"/>
      <c r="P14" s="29">
        <f>N14+G14-B14</f>
        <v>0</v>
      </c>
    </row>
    <row r="15" spans="1:16" ht="12.75">
      <c r="A15" s="23" t="s">
        <v>11</v>
      </c>
      <c r="B15" s="37">
        <f>5A!D33</f>
        <v>0</v>
      </c>
      <c r="C15" s="25"/>
      <c r="D15" s="25"/>
      <c r="E15" s="25"/>
      <c r="F15" s="25"/>
      <c r="G15" s="42">
        <f>SUM(C15:F15)</f>
        <v>0</v>
      </c>
      <c r="H15" s="46">
        <f>N15*$H$12</f>
        <v>0</v>
      </c>
      <c r="I15" s="46">
        <f>N15*$I$12</f>
        <v>0</v>
      </c>
      <c r="J15" s="46">
        <f>N15*$J$12</f>
        <v>0</v>
      </c>
      <c r="K15" s="46">
        <f>N15*$K$12</f>
        <v>0</v>
      </c>
      <c r="L15" s="46">
        <f>N15*$L$12</f>
        <v>0</v>
      </c>
      <c r="M15" s="46">
        <f>N15*$M$12</f>
        <v>0</v>
      </c>
      <c r="N15" s="42">
        <f>B15-G15</f>
        <v>0</v>
      </c>
      <c r="O15" s="34"/>
      <c r="P15" s="29">
        <f>N15+G15-B15</f>
        <v>0</v>
      </c>
    </row>
    <row r="16" spans="1:16" ht="12.75">
      <c r="A16" s="38" t="s">
        <v>12</v>
      </c>
      <c r="B16" s="39">
        <f>SUM(B13:B15)</f>
        <v>4910602.16239621</v>
      </c>
      <c r="C16" s="39">
        <f aca="true" t="shared" si="0" ref="C16:N16">SUM(C13:C15)</f>
        <v>1413993.54</v>
      </c>
      <c r="D16" s="39">
        <f t="shared" si="0"/>
        <v>421536.03</v>
      </c>
      <c r="E16" s="39">
        <f t="shared" si="0"/>
        <v>400401.68999999994</v>
      </c>
      <c r="F16" s="39">
        <f t="shared" si="0"/>
        <v>35994.19</v>
      </c>
      <c r="G16" s="39">
        <f t="shared" si="0"/>
        <v>2271925.45</v>
      </c>
      <c r="H16" s="39">
        <f t="shared" si="0"/>
        <v>0</v>
      </c>
      <c r="I16" s="39">
        <f t="shared" si="0"/>
        <v>0</v>
      </c>
      <c r="J16" s="39">
        <f t="shared" si="0"/>
        <v>0</v>
      </c>
      <c r="K16" s="39">
        <f t="shared" si="0"/>
        <v>0</v>
      </c>
      <c r="L16" s="39">
        <f t="shared" si="0"/>
        <v>791603.013718863</v>
      </c>
      <c r="M16" s="39">
        <f t="shared" si="0"/>
        <v>1847073.6986773468</v>
      </c>
      <c r="N16" s="39">
        <f t="shared" si="0"/>
        <v>2638676.71239621</v>
      </c>
      <c r="O16" s="34"/>
      <c r="P16" s="29">
        <f>N16+G16-B16</f>
        <v>0</v>
      </c>
    </row>
    <row r="17" spans="1:16" ht="12.75">
      <c r="A17" s="19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35"/>
      <c r="P17" s="29"/>
    </row>
    <row r="18" spans="3:16" ht="12.75"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35"/>
      <c r="P18" s="29"/>
    </row>
    <row r="19" spans="1:16" ht="12.75">
      <c r="A19" s="24" t="s">
        <v>31</v>
      </c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5"/>
      <c r="P19" s="29"/>
    </row>
    <row r="20" spans="1:16" ht="12.75">
      <c r="A20" s="21"/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35"/>
      <c r="P20" s="29"/>
    </row>
    <row r="21" spans="1:16" ht="12.75">
      <c r="A21" s="87" t="s">
        <v>20</v>
      </c>
      <c r="B21" s="87"/>
      <c r="C21" s="82" t="s">
        <v>36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3"/>
      <c r="O21" s="31"/>
      <c r="P21" s="29"/>
    </row>
    <row r="22" spans="1:16" ht="12.75" customHeight="1">
      <c r="A22" s="88"/>
      <c r="B22" s="90"/>
      <c r="C22" s="84">
        <v>2005</v>
      </c>
      <c r="D22" s="85"/>
      <c r="E22" s="85"/>
      <c r="F22" s="85"/>
      <c r="G22" s="86"/>
      <c r="H22" s="84">
        <v>2006</v>
      </c>
      <c r="I22" s="85"/>
      <c r="J22" s="85"/>
      <c r="K22" s="85"/>
      <c r="L22" s="85"/>
      <c r="M22" s="85"/>
      <c r="N22" s="86"/>
      <c r="O22" s="32"/>
      <c r="P22" s="29"/>
    </row>
    <row r="23" spans="1:16" ht="13.5" thickBot="1">
      <c r="A23" s="88"/>
      <c r="B23" s="89"/>
      <c r="C23" s="26" t="s">
        <v>21</v>
      </c>
      <c r="D23" s="26" t="s">
        <v>22</v>
      </c>
      <c r="E23" s="26" t="s">
        <v>23</v>
      </c>
      <c r="F23" s="26" t="s">
        <v>24</v>
      </c>
      <c r="G23" s="41" t="s">
        <v>12</v>
      </c>
      <c r="H23" s="41" t="s">
        <v>25</v>
      </c>
      <c r="I23" s="41" t="s">
        <v>26</v>
      </c>
      <c r="J23" s="41" t="s">
        <v>27</v>
      </c>
      <c r="K23" s="41" t="s">
        <v>28</v>
      </c>
      <c r="L23" s="41" t="s">
        <v>29</v>
      </c>
      <c r="M23" s="41" t="s">
        <v>30</v>
      </c>
      <c r="N23" s="41" t="s">
        <v>12</v>
      </c>
      <c r="O23" s="33" t="s">
        <v>47</v>
      </c>
      <c r="P23" s="29"/>
    </row>
    <row r="24" spans="1:16" ht="19.5" customHeight="1" thickBot="1" thickTop="1">
      <c r="A24" s="89"/>
      <c r="B24" s="27" t="s">
        <v>37</v>
      </c>
      <c r="C24" s="28"/>
      <c r="D24" s="28"/>
      <c r="E24" s="28"/>
      <c r="F24" s="40"/>
      <c r="G24" s="53"/>
      <c r="H24" s="47"/>
      <c r="I24" s="48"/>
      <c r="J24" s="48"/>
      <c r="K24" s="48"/>
      <c r="L24" s="48"/>
      <c r="M24" s="49">
        <v>1</v>
      </c>
      <c r="N24" s="54"/>
      <c r="O24" s="55">
        <f>SUM(H24:M24)</f>
        <v>1</v>
      </c>
      <c r="P24" s="29"/>
    </row>
    <row r="25" spans="1:16" ht="13.5" thickTop="1">
      <c r="A25" s="23" t="s">
        <v>34</v>
      </c>
      <c r="B25" s="37">
        <f>5A!D36</f>
        <v>617149.9872650399</v>
      </c>
      <c r="C25" s="25">
        <v>0</v>
      </c>
      <c r="D25" s="25">
        <v>246860</v>
      </c>
      <c r="E25" s="25">
        <v>0</v>
      </c>
      <c r="F25" s="25">
        <v>0</v>
      </c>
      <c r="G25" s="42">
        <f>SUM(C25:F25)</f>
        <v>246860</v>
      </c>
      <c r="H25" s="56">
        <f>N25*$H$24</f>
        <v>0</v>
      </c>
      <c r="I25" s="56">
        <f>N25*$I$24</f>
        <v>0</v>
      </c>
      <c r="J25" s="56">
        <f>N25*$J$24</f>
        <v>0</v>
      </c>
      <c r="K25" s="56">
        <f>N25*$K$24</f>
        <v>0</v>
      </c>
      <c r="L25" s="56">
        <f>N25*$L$24</f>
        <v>0</v>
      </c>
      <c r="M25" s="56">
        <f>N25*$M$24</f>
        <v>370289.98726503993</v>
      </c>
      <c r="N25" s="42">
        <f>B25-G25</f>
        <v>370289.98726503993</v>
      </c>
      <c r="O25" s="36"/>
      <c r="P25" s="29">
        <f>N25+G25-B25</f>
        <v>0</v>
      </c>
    </row>
    <row r="26" spans="1:16" ht="12.75">
      <c r="A26" s="23" t="s">
        <v>41</v>
      </c>
      <c r="B26" s="37">
        <f>5A!D37</f>
        <v>205809.13351332076</v>
      </c>
      <c r="C26" s="25">
        <v>0</v>
      </c>
      <c r="D26" s="25">
        <v>82323.65</v>
      </c>
      <c r="E26" s="25">
        <v>0</v>
      </c>
      <c r="F26" s="25">
        <v>0</v>
      </c>
      <c r="G26" s="42">
        <f>SUM(C26:F26)</f>
        <v>82323.65</v>
      </c>
      <c r="H26" s="56">
        <f>N26*$H$24</f>
        <v>0</v>
      </c>
      <c r="I26" s="56">
        <f>N26*$I$24</f>
        <v>0</v>
      </c>
      <c r="J26" s="56">
        <f>N26*$J$24</f>
        <v>0</v>
      </c>
      <c r="K26" s="56">
        <f>N26*$K$24</f>
        <v>0</v>
      </c>
      <c r="L26" s="56">
        <f>N26*$L$24</f>
        <v>0</v>
      </c>
      <c r="M26" s="56">
        <f>N26*$M$24</f>
        <v>123485.48351332077</v>
      </c>
      <c r="N26" s="42">
        <f>B26-G26</f>
        <v>123485.48351332077</v>
      </c>
      <c r="O26" s="36"/>
      <c r="P26" s="29">
        <f>N26+G26-B26</f>
        <v>0</v>
      </c>
    </row>
    <row r="27" spans="1:16" ht="12.75">
      <c r="A27" s="23" t="s">
        <v>11</v>
      </c>
      <c r="B27" s="37">
        <f>5A!D38</f>
        <v>0</v>
      </c>
      <c r="C27" s="25"/>
      <c r="D27" s="25"/>
      <c r="E27" s="25"/>
      <c r="F27" s="25"/>
      <c r="G27" s="42">
        <f>SUM(C27:F27)</f>
        <v>0</v>
      </c>
      <c r="H27" s="56">
        <f>N27*$H$24</f>
        <v>0</v>
      </c>
      <c r="I27" s="56">
        <f>N27*$I$24</f>
        <v>0</v>
      </c>
      <c r="J27" s="56">
        <f>N27*$J$24</f>
        <v>0</v>
      </c>
      <c r="K27" s="56">
        <f>N27*$K$24</f>
        <v>0</v>
      </c>
      <c r="L27" s="56">
        <f>N27*$L$24</f>
        <v>0</v>
      </c>
      <c r="M27" s="56">
        <f>N27*$M$24</f>
        <v>0</v>
      </c>
      <c r="N27" s="42">
        <f>B27-G27</f>
        <v>0</v>
      </c>
      <c r="O27" s="36"/>
      <c r="P27" s="29">
        <f>N27+G27-B27</f>
        <v>0</v>
      </c>
    </row>
    <row r="28" spans="1:16" ht="12.75">
      <c r="A28" s="38" t="s">
        <v>12</v>
      </c>
      <c r="B28" s="39">
        <f aca="true" t="shared" si="1" ref="B28:N28">SUM(B25:B27)</f>
        <v>822959.1207783606</v>
      </c>
      <c r="C28" s="39">
        <f t="shared" si="1"/>
        <v>0</v>
      </c>
      <c r="D28" s="39">
        <f t="shared" si="1"/>
        <v>329183.65</v>
      </c>
      <c r="E28" s="39">
        <f t="shared" si="1"/>
        <v>0</v>
      </c>
      <c r="F28" s="39">
        <f t="shared" si="1"/>
        <v>0</v>
      </c>
      <c r="G28" s="39">
        <f t="shared" si="1"/>
        <v>329183.65</v>
      </c>
      <c r="H28" s="39">
        <f t="shared" si="1"/>
        <v>0</v>
      </c>
      <c r="I28" s="39">
        <f t="shared" si="1"/>
        <v>0</v>
      </c>
      <c r="J28" s="39">
        <f t="shared" si="1"/>
        <v>0</v>
      </c>
      <c r="K28" s="39">
        <f t="shared" si="1"/>
        <v>0</v>
      </c>
      <c r="L28" s="39">
        <f t="shared" si="1"/>
        <v>0</v>
      </c>
      <c r="M28" s="39">
        <f t="shared" si="1"/>
        <v>493775.47077836073</v>
      </c>
      <c r="N28" s="39">
        <f t="shared" si="1"/>
        <v>493775.47077836073</v>
      </c>
      <c r="O28" s="34"/>
      <c r="P28" s="29">
        <f>N28+G28-B28</f>
        <v>0</v>
      </c>
    </row>
    <row r="29" ht="12.75"/>
  </sheetData>
  <mergeCells count="10">
    <mergeCell ref="A9:A12"/>
    <mergeCell ref="B9:B11"/>
    <mergeCell ref="C9:N9"/>
    <mergeCell ref="C10:G10"/>
    <mergeCell ref="H10:N10"/>
    <mergeCell ref="C21:N21"/>
    <mergeCell ref="C22:G22"/>
    <mergeCell ref="H22:N22"/>
    <mergeCell ref="A21:A24"/>
    <mergeCell ref="B21:B23"/>
  </mergeCells>
  <printOptions/>
  <pageMargins left="0.75" right="0.75" top="1" bottom="1" header="0.5" footer="0.5"/>
  <pageSetup fitToHeight="1" fitToWidth="1" horizontalDpi="600" verticalDpi="600" orientation="landscape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7">
      <selection activeCell="F37" sqref="F37"/>
    </sheetView>
  </sheetViews>
  <sheetFormatPr defaultColWidth="9.00390625" defaultRowHeight="12.75"/>
  <cols>
    <col min="1" max="1" width="25.75390625" style="0" customWidth="1"/>
    <col min="2" max="2" width="20.75390625" style="0" customWidth="1"/>
    <col min="3" max="3" width="12.375" style="0" customWidth="1"/>
    <col min="4" max="4" width="12.00390625" style="0" customWidth="1"/>
    <col min="5" max="5" width="11.125" style="0" customWidth="1"/>
    <col min="6" max="6" width="10.625" style="0" customWidth="1"/>
    <col min="7" max="7" width="12.00390625" style="0" customWidth="1"/>
    <col min="8" max="8" width="11.25390625" style="0" customWidth="1"/>
    <col min="10" max="10" width="11.00390625" style="0" customWidth="1"/>
    <col min="12" max="12" width="10.375" style="0" customWidth="1"/>
    <col min="13" max="13" width="7.875" style="0" customWidth="1"/>
    <col min="14" max="14" width="12.375" style="0" customWidth="1"/>
    <col min="15" max="15" width="10.75390625" style="30" customWidth="1"/>
  </cols>
  <sheetData>
    <row r="1" spans="1:2" ht="12.75">
      <c r="A1" s="1" t="s">
        <v>32</v>
      </c>
      <c r="B1" s="1"/>
    </row>
    <row r="2" spans="1:2" ht="12.75">
      <c r="A2" s="1"/>
      <c r="B2" s="1"/>
    </row>
    <row r="3" spans="1:2" ht="12.75">
      <c r="A3" s="1" t="s">
        <v>38</v>
      </c>
      <c r="B3" s="1"/>
    </row>
    <row r="4" spans="1:10" ht="12.75">
      <c r="A4" s="1" t="s">
        <v>49</v>
      </c>
      <c r="B4" s="1"/>
      <c r="I4" s="1"/>
      <c r="J4" s="1"/>
    </row>
    <row r="5" ht="12.75"/>
    <row r="6" ht="12.75"/>
    <row r="7" spans="1:2" ht="12.75">
      <c r="A7" s="24" t="s">
        <v>19</v>
      </c>
      <c r="B7" s="24"/>
    </row>
    <row r="8" ht="12.75"/>
    <row r="9" spans="1:15" ht="12.75">
      <c r="A9" s="87" t="s">
        <v>20</v>
      </c>
      <c r="B9" s="87"/>
      <c r="C9" s="82" t="s">
        <v>39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31"/>
    </row>
    <row r="10" spans="1:15" ht="12.75" customHeight="1">
      <c r="A10" s="88"/>
      <c r="B10" s="90"/>
      <c r="C10" s="84">
        <v>2006</v>
      </c>
      <c r="D10" s="85"/>
      <c r="E10" s="85"/>
      <c r="F10" s="85"/>
      <c r="G10" s="86"/>
      <c r="H10" s="84">
        <v>2007</v>
      </c>
      <c r="I10" s="85"/>
      <c r="J10" s="85"/>
      <c r="K10" s="85"/>
      <c r="L10" s="85"/>
      <c r="M10" s="85"/>
      <c r="N10" s="86"/>
      <c r="O10" s="32"/>
    </row>
    <row r="11" spans="1:15" ht="13.5" thickBot="1">
      <c r="A11" s="88"/>
      <c r="B11" s="89"/>
      <c r="C11" s="41" t="s">
        <v>21</v>
      </c>
      <c r="D11" s="41" t="s">
        <v>22</v>
      </c>
      <c r="E11" s="41" t="s">
        <v>23</v>
      </c>
      <c r="F11" s="41" t="s">
        <v>24</v>
      </c>
      <c r="G11" s="41" t="s">
        <v>12</v>
      </c>
      <c r="H11" s="41" t="s">
        <v>25</v>
      </c>
      <c r="I11" s="41" t="s">
        <v>26</v>
      </c>
      <c r="J11" s="41" t="s">
        <v>27</v>
      </c>
      <c r="K11" s="41" t="s">
        <v>28</v>
      </c>
      <c r="L11" s="41" t="s">
        <v>29</v>
      </c>
      <c r="M11" s="41" t="s">
        <v>30</v>
      </c>
      <c r="N11" s="41" t="s">
        <v>12</v>
      </c>
      <c r="O11" s="33"/>
    </row>
    <row r="12" spans="1:15" ht="19.5" customHeight="1" thickBot="1" thickTop="1">
      <c r="A12" s="89"/>
      <c r="B12" s="60" t="s">
        <v>37</v>
      </c>
      <c r="C12" s="47">
        <v>0.4</v>
      </c>
      <c r="D12" s="48">
        <v>0.3</v>
      </c>
      <c r="E12" s="48">
        <v>0.3</v>
      </c>
      <c r="F12" s="49"/>
      <c r="G12" s="64"/>
      <c r="H12" s="47">
        <v>0.3</v>
      </c>
      <c r="I12" s="48"/>
      <c r="J12" s="48">
        <v>0.4</v>
      </c>
      <c r="K12" s="48"/>
      <c r="L12" s="48">
        <v>0.3</v>
      </c>
      <c r="M12" s="49"/>
      <c r="N12" s="61"/>
      <c r="O12" s="34"/>
    </row>
    <row r="13" spans="1:15" ht="14.25" customHeight="1" thickBot="1" thickTop="1">
      <c r="A13" s="57"/>
      <c r="B13" s="58"/>
      <c r="C13" s="62"/>
      <c r="D13" s="62"/>
      <c r="E13" s="62"/>
      <c r="F13" s="63"/>
      <c r="G13" s="50">
        <v>0.47</v>
      </c>
      <c r="H13" s="65"/>
      <c r="I13" s="62"/>
      <c r="J13" s="62"/>
      <c r="K13" s="62"/>
      <c r="L13" s="62"/>
      <c r="M13" s="63"/>
      <c r="N13" s="59">
        <f>100%-G13</f>
        <v>0.53</v>
      </c>
      <c r="O13" s="34"/>
    </row>
    <row r="14" spans="1:16" ht="13.5" thickTop="1">
      <c r="A14" s="23" t="s">
        <v>34</v>
      </c>
      <c r="B14" s="37">
        <f>5A!D46</f>
        <v>2964825.8010289846</v>
      </c>
      <c r="C14" s="46">
        <f>G14*$C$12</f>
        <v>557387.2505934491</v>
      </c>
      <c r="D14" s="46">
        <f>G14*$D$12</f>
        <v>418040.4379450868</v>
      </c>
      <c r="E14" s="46">
        <f>G14*$E$12</f>
        <v>418040.4379450868</v>
      </c>
      <c r="F14" s="46">
        <f>G14*$F$12</f>
        <v>0</v>
      </c>
      <c r="G14" s="42">
        <f>B14*$G$13</f>
        <v>1393468.1264836227</v>
      </c>
      <c r="H14" s="46">
        <f>N14*$H$12</f>
        <v>471407.30236360856</v>
      </c>
      <c r="I14" s="46">
        <f>N14*$I$12</f>
        <v>0</v>
      </c>
      <c r="J14" s="46">
        <f>N14*$J$12</f>
        <v>628543.0698181448</v>
      </c>
      <c r="K14" s="46">
        <f>N14*$K$12</f>
        <v>0</v>
      </c>
      <c r="L14" s="46">
        <f>N14*$L$12</f>
        <v>471407.30236360856</v>
      </c>
      <c r="M14" s="46">
        <f>N14*$M$12</f>
        <v>0</v>
      </c>
      <c r="N14" s="42">
        <f>B14*$N$13</f>
        <v>1571357.674545362</v>
      </c>
      <c r="O14" s="34"/>
      <c r="P14" s="29">
        <f>N14+G14-B14</f>
        <v>0</v>
      </c>
    </row>
    <row r="15" spans="1:16" ht="12.75">
      <c r="A15" s="23" t="s">
        <v>35</v>
      </c>
      <c r="B15" s="37">
        <f>5A!D47</f>
        <v>1402374.5631908714</v>
      </c>
      <c r="C15" s="46">
        <f>G15*$C$12</f>
        <v>263646.41787988384</v>
      </c>
      <c r="D15" s="46">
        <f>G15*$D$12</f>
        <v>197734.81340991284</v>
      </c>
      <c r="E15" s="46">
        <f>G15*$E$12</f>
        <v>197734.81340991284</v>
      </c>
      <c r="F15" s="46">
        <f>G15*$F$12</f>
        <v>0</v>
      </c>
      <c r="G15" s="42">
        <f>B15*$G$13</f>
        <v>659116.0446997095</v>
      </c>
      <c r="H15" s="46">
        <f>N15*$H$12</f>
        <v>222977.55554734854</v>
      </c>
      <c r="I15" s="46">
        <f>N15*$I$12</f>
        <v>0</v>
      </c>
      <c r="J15" s="46">
        <f>N15*$J$12</f>
        <v>297303.4073964648</v>
      </c>
      <c r="K15" s="46">
        <f>N15*$K$12</f>
        <v>0</v>
      </c>
      <c r="L15" s="46">
        <f>N15*$L$12</f>
        <v>222977.55554734854</v>
      </c>
      <c r="M15" s="46">
        <f>N15*$M$12</f>
        <v>0</v>
      </c>
      <c r="N15" s="42">
        <f>B15*$N$13</f>
        <v>743258.5184911619</v>
      </c>
      <c r="O15" s="34"/>
      <c r="P15" s="29">
        <f>N15+G15-B15</f>
        <v>0</v>
      </c>
    </row>
    <row r="16" spans="1:16" ht="12.75">
      <c r="A16" s="23" t="s">
        <v>11</v>
      </c>
      <c r="B16" s="37">
        <f>5A!D48</f>
        <v>0</v>
      </c>
      <c r="C16" s="46">
        <f>G16*$C$12</f>
        <v>0</v>
      </c>
      <c r="D16" s="46">
        <f>G16*$D$12</f>
        <v>0</v>
      </c>
      <c r="E16" s="46">
        <f>G16*$E$12</f>
        <v>0</v>
      </c>
      <c r="F16" s="46">
        <f>G16*$F$12</f>
        <v>0</v>
      </c>
      <c r="G16" s="42">
        <f>B16*$G$13</f>
        <v>0</v>
      </c>
      <c r="H16" s="46">
        <f>N16*$H$12</f>
        <v>0</v>
      </c>
      <c r="I16" s="46">
        <f>N16*$I$12</f>
        <v>0</v>
      </c>
      <c r="J16" s="46">
        <f>N16*$J$12</f>
        <v>0</v>
      </c>
      <c r="K16" s="46">
        <f>N16*$K$12</f>
        <v>0</v>
      </c>
      <c r="L16" s="46">
        <f>N16*$L$12</f>
        <v>0</v>
      </c>
      <c r="M16" s="46">
        <f>N16*$M$12</f>
        <v>0</v>
      </c>
      <c r="N16" s="42">
        <f>B16*$N$13</f>
        <v>0</v>
      </c>
      <c r="O16" s="34"/>
      <c r="P16" s="29">
        <f>N16+G16-B16</f>
        <v>0</v>
      </c>
    </row>
    <row r="17" spans="1:16" ht="12.75">
      <c r="A17" s="38" t="s">
        <v>12</v>
      </c>
      <c r="B17" s="39">
        <f>SUM(B14:B16)</f>
        <v>4367200.3642198555</v>
      </c>
      <c r="C17" s="39">
        <f aca="true" t="shared" si="0" ref="C17:N17">SUM(C14:C16)</f>
        <v>821033.6684733329</v>
      </c>
      <c r="D17" s="39">
        <f t="shared" si="0"/>
        <v>615775.2513549996</v>
      </c>
      <c r="E17" s="39">
        <f t="shared" si="0"/>
        <v>615775.2513549996</v>
      </c>
      <c r="F17" s="39">
        <f t="shared" si="0"/>
        <v>0</v>
      </c>
      <c r="G17" s="39">
        <f t="shared" si="0"/>
        <v>2052584.1711833323</v>
      </c>
      <c r="H17" s="39">
        <f t="shared" si="0"/>
        <v>694384.8579109571</v>
      </c>
      <c r="I17" s="39">
        <f t="shared" si="0"/>
        <v>0</v>
      </c>
      <c r="J17" s="39">
        <f t="shared" si="0"/>
        <v>925846.4772146095</v>
      </c>
      <c r="K17" s="39">
        <f t="shared" si="0"/>
        <v>0</v>
      </c>
      <c r="L17" s="39">
        <f t="shared" si="0"/>
        <v>694384.8579109571</v>
      </c>
      <c r="M17" s="39">
        <f t="shared" si="0"/>
        <v>0</v>
      </c>
      <c r="N17" s="39">
        <f t="shared" si="0"/>
        <v>2314616.1930365236</v>
      </c>
      <c r="O17" s="34"/>
      <c r="P17" s="29">
        <f>N17+G17-B17</f>
        <v>0</v>
      </c>
    </row>
    <row r="18" spans="1:16" ht="12.75">
      <c r="A18" s="19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35"/>
      <c r="P18" s="29"/>
    </row>
    <row r="19" spans="3:16" ht="12.75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5"/>
      <c r="P19" s="29"/>
    </row>
    <row r="20" spans="1:16" ht="12.75">
      <c r="A20" s="24" t="s">
        <v>31</v>
      </c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35"/>
      <c r="P20" s="29"/>
    </row>
    <row r="21" spans="1:16" ht="12.75">
      <c r="A21" s="21"/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35"/>
      <c r="P21" s="29"/>
    </row>
    <row r="22" spans="1:16" ht="12.75">
      <c r="A22" s="87" t="s">
        <v>20</v>
      </c>
      <c r="B22" s="87"/>
      <c r="C22" s="82" t="s">
        <v>39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3"/>
      <c r="O22" s="31"/>
      <c r="P22" s="29"/>
    </row>
    <row r="23" spans="1:16" ht="12.75" customHeight="1">
      <c r="A23" s="88"/>
      <c r="B23" s="90"/>
      <c r="C23" s="84">
        <v>2006</v>
      </c>
      <c r="D23" s="85"/>
      <c r="E23" s="85"/>
      <c r="F23" s="85"/>
      <c r="G23" s="86"/>
      <c r="H23" s="84">
        <v>2007</v>
      </c>
      <c r="I23" s="85"/>
      <c r="J23" s="85"/>
      <c r="K23" s="85"/>
      <c r="L23" s="85"/>
      <c r="M23" s="85"/>
      <c r="N23" s="86"/>
      <c r="O23" s="32"/>
      <c r="P23" s="29"/>
    </row>
    <row r="24" spans="1:16" ht="13.5" thickBot="1">
      <c r="A24" s="88"/>
      <c r="B24" s="89"/>
      <c r="C24" s="41" t="s">
        <v>21</v>
      </c>
      <c r="D24" s="41" t="s">
        <v>22</v>
      </c>
      <c r="E24" s="41" t="s">
        <v>23</v>
      </c>
      <c r="F24" s="41" t="s">
        <v>24</v>
      </c>
      <c r="G24" s="41" t="s">
        <v>12</v>
      </c>
      <c r="H24" s="41" t="s">
        <v>25</v>
      </c>
      <c r="I24" s="41" t="s">
        <v>26</v>
      </c>
      <c r="J24" s="41" t="s">
        <v>27</v>
      </c>
      <c r="K24" s="41" t="s">
        <v>28</v>
      </c>
      <c r="L24" s="41" t="s">
        <v>29</v>
      </c>
      <c r="M24" s="41" t="s">
        <v>30</v>
      </c>
      <c r="N24" s="41" t="s">
        <v>12</v>
      </c>
      <c r="O24" s="33"/>
      <c r="P24" s="29"/>
    </row>
    <row r="25" spans="1:16" ht="19.5" customHeight="1" thickBot="1" thickTop="1">
      <c r="A25" s="89"/>
      <c r="B25" s="60" t="s">
        <v>37</v>
      </c>
      <c r="C25" s="47"/>
      <c r="D25" s="48">
        <v>0.4</v>
      </c>
      <c r="E25" s="48"/>
      <c r="F25" s="49">
        <v>0.6</v>
      </c>
      <c r="G25" s="67"/>
      <c r="H25" s="47">
        <v>0.5</v>
      </c>
      <c r="I25" s="48"/>
      <c r="J25" s="48">
        <v>0.5</v>
      </c>
      <c r="K25" s="48"/>
      <c r="L25" s="48"/>
      <c r="M25" s="49"/>
      <c r="N25" s="66"/>
      <c r="O25" s="33"/>
      <c r="P25" s="29"/>
    </row>
    <row r="26" spans="1:16" ht="15.75" customHeight="1" thickBot="1" thickTop="1">
      <c r="A26" s="57"/>
      <c r="B26" s="58"/>
      <c r="C26" s="62"/>
      <c r="D26" s="62"/>
      <c r="E26" s="62"/>
      <c r="F26" s="63"/>
      <c r="G26" s="50">
        <v>0.4</v>
      </c>
      <c r="H26" s="65"/>
      <c r="I26" s="62"/>
      <c r="J26" s="62"/>
      <c r="K26" s="62"/>
      <c r="L26" s="62"/>
      <c r="M26" s="63"/>
      <c r="N26" s="59">
        <f>100%-G26</f>
        <v>0.6</v>
      </c>
      <c r="O26" s="33"/>
      <c r="P26" s="29"/>
    </row>
    <row r="27" spans="1:16" ht="13.5" thickTop="1">
      <c r="A27" s="23" t="s">
        <v>34</v>
      </c>
      <c r="B27" s="37">
        <f>5A!D51</f>
        <v>558425.6329275126</v>
      </c>
      <c r="C27" s="46">
        <f>G27*$C$25</f>
        <v>0</v>
      </c>
      <c r="D27" s="46">
        <f>G27*$D$25</f>
        <v>89348.10126840202</v>
      </c>
      <c r="E27" s="46">
        <f>G27*$E$25</f>
        <v>0</v>
      </c>
      <c r="F27" s="46">
        <f>G27*$F$25</f>
        <v>134022.15190260301</v>
      </c>
      <c r="G27" s="42">
        <f>B27*$G$26</f>
        <v>223370.25317100505</v>
      </c>
      <c r="H27" s="46">
        <f>N27*$H$25</f>
        <v>167527.6898782538</v>
      </c>
      <c r="I27" s="46">
        <f>N27*$I$25</f>
        <v>0</v>
      </c>
      <c r="J27" s="46">
        <f>N27*$J$25</f>
        <v>167527.6898782538</v>
      </c>
      <c r="K27" s="46">
        <f>N27*$K$25</f>
        <v>0</v>
      </c>
      <c r="L27" s="46">
        <f>N27*$L$25</f>
        <v>0</v>
      </c>
      <c r="M27" s="46">
        <f>N27*$M$25</f>
        <v>0</v>
      </c>
      <c r="N27" s="42">
        <f>B27*$N$26</f>
        <v>335055.3797565076</v>
      </c>
      <c r="O27" s="36"/>
      <c r="P27" s="29">
        <f>N27+G27-B27</f>
        <v>0</v>
      </c>
    </row>
    <row r="28" spans="1:16" ht="12.75">
      <c r="A28" s="23" t="s">
        <v>41</v>
      </c>
      <c r="B28" s="37">
        <f>5A!D52</f>
        <v>187574.2600988233</v>
      </c>
      <c r="C28" s="46">
        <f>G28*$C$25</f>
        <v>0</v>
      </c>
      <c r="D28" s="46">
        <f>G28*$D$25</f>
        <v>30011.881615811726</v>
      </c>
      <c r="E28" s="46">
        <f>G28*$E$25</f>
        <v>0</v>
      </c>
      <c r="F28" s="46">
        <f>G28*$F$25</f>
        <v>45017.82242371759</v>
      </c>
      <c r="G28" s="37">
        <f>B28*$G$26</f>
        <v>75029.70403952932</v>
      </c>
      <c r="H28" s="46">
        <f>N28*$H$25</f>
        <v>56272.27802964699</v>
      </c>
      <c r="I28" s="46">
        <f>N28*$I$25</f>
        <v>0</v>
      </c>
      <c r="J28" s="46">
        <f>N28*$J$25</f>
        <v>56272.27802964699</v>
      </c>
      <c r="K28" s="46">
        <f>N28*$K$25</f>
        <v>0</v>
      </c>
      <c r="L28" s="46">
        <f>N28*$L$25</f>
        <v>0</v>
      </c>
      <c r="M28" s="46">
        <f>N28*$M$25</f>
        <v>0</v>
      </c>
      <c r="N28" s="37">
        <f>B28*$N$26</f>
        <v>112544.55605929397</v>
      </c>
      <c r="O28" s="36"/>
      <c r="P28" s="29">
        <f>N28+G28-B28</f>
        <v>0</v>
      </c>
    </row>
    <row r="29" spans="1:16" ht="12.75">
      <c r="A29" s="23" t="s">
        <v>11</v>
      </c>
      <c r="B29" s="37">
        <f>5A!D53</f>
        <v>0</v>
      </c>
      <c r="C29" s="46">
        <f>G29*$C$25</f>
        <v>0</v>
      </c>
      <c r="D29" s="46">
        <f>G29*$D$25</f>
        <v>0</v>
      </c>
      <c r="E29" s="46">
        <f>G29*$E$25</f>
        <v>0</v>
      </c>
      <c r="F29" s="46">
        <f>G29*$F$25</f>
        <v>0</v>
      </c>
      <c r="G29" s="37">
        <f>B29*$G$26</f>
        <v>0</v>
      </c>
      <c r="H29" s="46">
        <f>N29*$H$25</f>
        <v>0</v>
      </c>
      <c r="I29" s="46">
        <f>N29*$I$25</f>
        <v>0</v>
      </c>
      <c r="J29" s="46">
        <f>N29*$J$25</f>
        <v>0</v>
      </c>
      <c r="K29" s="46">
        <f>N29*$K$25</f>
        <v>0</v>
      </c>
      <c r="L29" s="46">
        <f>N29*$L$25</f>
        <v>0</v>
      </c>
      <c r="M29" s="46">
        <f>N29*$M$25</f>
        <v>0</v>
      </c>
      <c r="N29" s="37">
        <f>B29*$N$26</f>
        <v>0</v>
      </c>
      <c r="O29" s="36"/>
      <c r="P29" s="29">
        <f>N29+G29-B29</f>
        <v>0</v>
      </c>
    </row>
    <row r="30" spans="1:16" ht="12.75">
      <c r="A30" s="38" t="s">
        <v>12</v>
      </c>
      <c r="B30" s="39">
        <f>SUM(B27:B29)</f>
        <v>745999.8930263359</v>
      </c>
      <c r="C30" s="39">
        <f aca="true" t="shared" si="1" ref="C30:N30">SUM(C27:C29)</f>
        <v>0</v>
      </c>
      <c r="D30" s="39">
        <f t="shared" si="1"/>
        <v>119359.98288421375</v>
      </c>
      <c r="E30" s="39">
        <f t="shared" si="1"/>
        <v>0</v>
      </c>
      <c r="F30" s="39">
        <f t="shared" si="1"/>
        <v>179039.9743263206</v>
      </c>
      <c r="G30" s="39">
        <f t="shared" si="1"/>
        <v>298399.95721053437</v>
      </c>
      <c r="H30" s="39">
        <f t="shared" si="1"/>
        <v>223799.96790790078</v>
      </c>
      <c r="I30" s="39">
        <f t="shared" si="1"/>
        <v>0</v>
      </c>
      <c r="J30" s="39">
        <f t="shared" si="1"/>
        <v>223799.96790790078</v>
      </c>
      <c r="K30" s="39">
        <f t="shared" si="1"/>
        <v>0</v>
      </c>
      <c r="L30" s="39">
        <f t="shared" si="1"/>
        <v>0</v>
      </c>
      <c r="M30" s="39">
        <f t="shared" si="1"/>
        <v>0</v>
      </c>
      <c r="N30" s="39">
        <f t="shared" si="1"/>
        <v>447599.93581580155</v>
      </c>
      <c r="O30" s="34"/>
      <c r="P30" s="29">
        <f>N30+G30-B30</f>
        <v>0</v>
      </c>
    </row>
    <row r="31" ht="12.75"/>
    <row r="32" ht="12.75">
      <c r="A32" s="45" t="s">
        <v>46</v>
      </c>
    </row>
    <row r="33" spans="1:13" ht="12.75">
      <c r="A33" s="43" t="s">
        <v>40</v>
      </c>
      <c r="B33" s="43" t="s">
        <v>44</v>
      </c>
      <c r="C33" s="43" t="s">
        <v>45</v>
      </c>
      <c r="D33" s="22" t="s">
        <v>12</v>
      </c>
      <c r="M33" t="s">
        <v>48</v>
      </c>
    </row>
    <row r="34" spans="1:4" ht="12.75">
      <c r="A34" s="22" t="s">
        <v>42</v>
      </c>
      <c r="B34" s="44">
        <f>5B!N14</f>
        <v>843057.2123895879</v>
      </c>
      <c r="C34" s="44">
        <f>G15</f>
        <v>659116.0446997095</v>
      </c>
      <c r="D34" s="44">
        <f>SUM(B34:C34)</f>
        <v>1502173.2570892973</v>
      </c>
    </row>
    <row r="35" spans="1:4" ht="12.75">
      <c r="A35" s="22" t="s">
        <v>43</v>
      </c>
      <c r="B35" s="44">
        <f>5B!N26</f>
        <v>123485.48351332077</v>
      </c>
      <c r="C35" s="44">
        <f>G28</f>
        <v>75029.70403952932</v>
      </c>
      <c r="D35" s="44">
        <f>SUM(B35:C35)</f>
        <v>198515.18755285008</v>
      </c>
    </row>
  </sheetData>
  <mergeCells count="10">
    <mergeCell ref="A9:A12"/>
    <mergeCell ref="B9:B11"/>
    <mergeCell ref="C9:N9"/>
    <mergeCell ref="C10:G10"/>
    <mergeCell ref="H10:N10"/>
    <mergeCell ref="A22:A25"/>
    <mergeCell ref="B22:B24"/>
    <mergeCell ref="C22:N22"/>
    <mergeCell ref="C23:G23"/>
    <mergeCell ref="H23:N23"/>
  </mergeCells>
  <printOptions/>
  <pageMargins left="0.75" right="0.75" top="1" bottom="1" header="0.5" footer="0.5"/>
  <pageSetup fitToHeight="1" fitToWidth="1"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malinowska</dc:creator>
  <cp:keywords/>
  <dc:description/>
  <cp:lastModifiedBy>mszymkowiak</cp:lastModifiedBy>
  <cp:lastPrinted>2006-05-10T12:03:15Z</cp:lastPrinted>
  <dcterms:created xsi:type="dcterms:W3CDTF">2006-04-11T14:09:54Z</dcterms:created>
  <dcterms:modified xsi:type="dcterms:W3CDTF">2006-06-05T14:09:49Z</dcterms:modified>
  <cp:category/>
  <cp:version/>
  <cp:contentType/>
  <cp:contentStatus/>
</cp:coreProperties>
</file>